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7710" activeTab="0"/>
  </bookViews>
  <sheets>
    <sheet name="PANTNAGAR" sheetId="1" r:id="rId1"/>
  </sheets>
  <definedNames>
    <definedName name="_xlnm.Print_Area" localSheetId="0">'PANTNAGAR'!$A$1:$E$89</definedName>
  </definedNames>
  <calcPr fullCalcOnLoad="1"/>
</workbook>
</file>

<file path=xl/sharedStrings.xml><?xml version="1.0" encoding="utf-8"?>
<sst xmlns="http://schemas.openxmlformats.org/spreadsheetml/2006/main" count="171" uniqueCount="149">
  <si>
    <t>Particulars</t>
  </si>
  <si>
    <t>Details</t>
  </si>
  <si>
    <t>Type</t>
  </si>
  <si>
    <t>Amount in Rs.</t>
  </si>
  <si>
    <t>Income Tax Payee Type</t>
  </si>
  <si>
    <t>Male</t>
  </si>
  <si>
    <t xml:space="preserve">Input </t>
  </si>
  <si>
    <t>Output</t>
  </si>
  <si>
    <t>Tax Slab</t>
  </si>
  <si>
    <t xml:space="preserve">Slab Income </t>
  </si>
  <si>
    <t>Tax Rate</t>
  </si>
  <si>
    <t>Tax Amount</t>
  </si>
  <si>
    <t>10,00,000+</t>
  </si>
  <si>
    <t xml:space="preserve">Tax on Total Income </t>
  </si>
  <si>
    <t>Education Cess</t>
  </si>
  <si>
    <t>Monthly Income</t>
  </si>
  <si>
    <t>Monthly Tax (Appx TDS)</t>
  </si>
  <si>
    <t>Income Tax Ratio</t>
  </si>
  <si>
    <t>HRA Exemption Calculator</t>
  </si>
  <si>
    <t>City living in</t>
  </si>
  <si>
    <t>Basic Salary + DA</t>
  </si>
  <si>
    <t>Input</t>
  </si>
  <si>
    <t>HRA Received</t>
  </si>
  <si>
    <t>Actual Rent Paid</t>
  </si>
  <si>
    <t>Least of the following will be HRA Exemption</t>
  </si>
  <si>
    <t>HRA Receieved</t>
  </si>
  <si>
    <t>% of Salary+DA (50%-Metro &amp; 40%-Non-metro)</t>
  </si>
  <si>
    <t>Rent paid in excess of 10 % of salary</t>
  </si>
  <si>
    <t>Income Tax Slabs</t>
  </si>
  <si>
    <t>Tax Exemptions</t>
  </si>
  <si>
    <t>Age Creteria</t>
  </si>
  <si>
    <t>Income Exempted</t>
  </si>
  <si>
    <t>-</t>
  </si>
  <si>
    <t>Female</t>
  </si>
  <si>
    <t>Senior Citizens</t>
  </si>
  <si>
    <t>Very Senior Citizens</t>
  </si>
  <si>
    <t>Non-metro</t>
  </si>
  <si>
    <t>Male, Female, Sr. Citizen&gt;60, Very Sr. Citizen&gt;80</t>
  </si>
  <si>
    <t>Tax Credit</t>
  </si>
  <si>
    <t>Tax Liability</t>
  </si>
  <si>
    <t>Tax with Surcharge</t>
  </si>
  <si>
    <t>Surcharge</t>
  </si>
  <si>
    <t>10% on Tax if Income &gt; Rs 1 Crore</t>
  </si>
  <si>
    <t>Tax with Cess</t>
  </si>
  <si>
    <t>Tax Liability/12</t>
  </si>
  <si>
    <t>Gross Income/12</t>
  </si>
  <si>
    <t>Gross Income/Tax Liability</t>
  </si>
  <si>
    <t>BALANCE TAX</t>
  </si>
  <si>
    <t>TDS</t>
  </si>
  <si>
    <t>DETAIL OF TDS DEDUCTED</t>
  </si>
  <si>
    <t>MONTH</t>
  </si>
  <si>
    <t>SALARY</t>
  </si>
  <si>
    <t>CHALLAN &amp; DATE</t>
  </si>
  <si>
    <t>TOTAL</t>
  </si>
  <si>
    <t>NAME:</t>
  </si>
  <si>
    <t>PAN :</t>
  </si>
  <si>
    <t xml:space="preserve">I, Satish Chandra son of Shri Jagroop Prasad working in the capacity of Account Officer do hereby certify that a sum of Rs. </t>
  </si>
  <si>
    <t>/- only has been deducted and deposited to the credit of Central Government. I  further certify that the information given above is true, complete and correct and is based on the books of accounts,documents, TDS statements, TDS deposited  and other available records.</t>
  </si>
  <si>
    <t>BASIC</t>
  </si>
  <si>
    <t>DA</t>
  </si>
  <si>
    <t>HRA</t>
  </si>
  <si>
    <t>EDUCATION</t>
  </si>
  <si>
    <t>CHILDREN</t>
  </si>
  <si>
    <t>MEDICAL</t>
  </si>
  <si>
    <t xml:space="preserve">OTHER </t>
  </si>
  <si>
    <t>CONVEYANCE</t>
  </si>
  <si>
    <t xml:space="preserve">    (b) Honorarium</t>
  </si>
  <si>
    <t xml:space="preserve">    (c) University contribution towards CPS(NPS)</t>
  </si>
  <si>
    <t xml:space="preserve">    (a) HRA u/s 10(3A)</t>
  </si>
  <si>
    <t xml:space="preserve">    (c) Transport allowance 1600/- pm (max.)</t>
  </si>
  <si>
    <t>B. Any other income:</t>
  </si>
  <si>
    <t>b.Interest Income on other Deposits</t>
  </si>
  <si>
    <t>2.      Less: allowances exempt under Sec.10.</t>
  </si>
  <si>
    <t>1.      GROSS INCOME SALARY DURING 2016-17</t>
  </si>
  <si>
    <t>a.Subscription to G.P.F.[CPS (nps) u/s80ccd]</t>
  </si>
  <si>
    <t>b. deposit in public provident fund</t>
  </si>
  <si>
    <t>c. N.s.c (give detail)</t>
  </si>
  <si>
    <t>d. Interst accrued on N.S.C.</t>
  </si>
  <si>
    <t>g.Group Insurance (GSLI)</t>
  </si>
  <si>
    <t>h. Refund of house loan (principal amount)</t>
  </si>
  <si>
    <t>i. Tution fee paid to any University, collge or school upto 2 childern</t>
  </si>
  <si>
    <t xml:space="preserve">j. Investment in infrasructural bonds approved equity shares </t>
  </si>
  <si>
    <t>4.     A. House Property Income:</t>
  </si>
  <si>
    <t>5.    Gross Total Income(3+4)</t>
  </si>
  <si>
    <t>Gross Total-</t>
  </si>
  <si>
    <t>Total{4. A+B(a+b+c)}-</t>
  </si>
  <si>
    <t>.</t>
  </si>
  <si>
    <t>(b) Interest payable to the Higher Education loan u/s 80E</t>
  </si>
  <si>
    <t>(d) Deduction for Disabled person u/s 80U</t>
  </si>
  <si>
    <t>(e)  Health Insurance Premium u/s 80D upto Rs. 25000/- and for Sr. citizen max Rs.30000/-</t>
  </si>
  <si>
    <t>(g) Reimbursement of medical expenses upto a max. of Rs. 15000/-</t>
  </si>
  <si>
    <t>(h)____________________________________________________</t>
  </si>
  <si>
    <t xml:space="preserve">                 (ii) higher education cess @1%(Round off)</t>
  </si>
  <si>
    <t>c.________________________________</t>
  </si>
  <si>
    <t>k._________________________________</t>
  </si>
  <si>
    <t>8.  Total Taxable Income (5-6-7)</t>
  </si>
  <si>
    <t>9.   Round off to nearest Rs. 10.00</t>
  </si>
  <si>
    <t xml:space="preserve">10.   Tax on Total income </t>
  </si>
  <si>
    <t>12.  Tax (10-11)</t>
  </si>
  <si>
    <t>13.   Add. (i) Education cess @2%(Round off)</t>
  </si>
  <si>
    <t>14.  Total Tax Payable (12+13)</t>
  </si>
  <si>
    <t>16.   Total tax payable (14-15)</t>
  </si>
  <si>
    <t>18.  Balance Income Tax deducted from the salary  (paid by university only) upto Feb.,2017</t>
  </si>
  <si>
    <t>Upto Rs. 5000 if Taxable Income &lt; Rs. 5 lakhs</t>
  </si>
  <si>
    <t>General</t>
  </si>
  <si>
    <t xml:space="preserve">         (As per slab rates given below)</t>
  </si>
  <si>
    <t>Dated :</t>
  </si>
  <si>
    <t>Signature</t>
  </si>
  <si>
    <t>Name in Full :</t>
  </si>
  <si>
    <t>Designation :</t>
  </si>
  <si>
    <t>Dean / Director / HOD</t>
  </si>
  <si>
    <t>Income Tax Calculation Sheet- FY 2016-17</t>
  </si>
  <si>
    <t>15.  Less: Relief u/s 89(I) as per old Form 16&amp; return copy</t>
  </si>
  <si>
    <t xml:space="preserve">DEPTT. CODE </t>
  </si>
  <si>
    <t>3.   Income chargeable under the head salaries (1-2)</t>
  </si>
  <si>
    <t>6.     Detail of savings as per u/s 80C limit upto 1.50 lac.         (Attach Copy of proof)</t>
  </si>
  <si>
    <t>e. L.I.C. salary saving (if yearly premium is less than 10% of sum assured)</t>
  </si>
  <si>
    <t>f. L.I.C. direct              (if yearly premium is less than 10% of sum assured)</t>
  </si>
  <si>
    <t xml:space="preserve">           or debentures, units of any mutual fund </t>
  </si>
  <si>
    <t>Max. saving /investment allowable upto Rs. 1.50 lac. Max.</t>
  </si>
  <si>
    <t xml:space="preserve">     3 years from the end of the FY in which the capital was borrowed. It is necessary for the   </t>
  </si>
  <si>
    <t xml:space="preserve">  deduction is  claimed either of the builder or through- self declaration.)</t>
  </si>
  <si>
    <t xml:space="preserve">     borrower to submit the   completion   certificate of  the  house  property  against  which   </t>
  </si>
  <si>
    <t>Total Savings-</t>
  </si>
  <si>
    <t>7.     Less other deductions:              (Attach Copy of proof)</t>
  </si>
  <si>
    <t>(f) U/s 80TTA on interest income on savings a/c (restricted to Rs. 10000/- max.)</t>
  </si>
  <si>
    <t>11.  less: Tax max of Rs.5000/- on total income upto Rs. 5.00 lac (u/s 87 A)</t>
  </si>
  <si>
    <t>17.   Less: Income tax deducted from the salary (paid by university only) upto Jan.,2017</t>
  </si>
  <si>
    <t>Photocopy of PAN Card is hereby enclosed.</t>
  </si>
  <si>
    <t>and found correct.</t>
  </si>
  <si>
    <t>Section/College Acctt./ A.A.O/ A.O</t>
  </si>
  <si>
    <t>GENDER</t>
  </si>
  <si>
    <t>CPS AC NO :</t>
  </si>
  <si>
    <t>GPF AC NO :</t>
  </si>
  <si>
    <t>DEPTT./ COLLEGE :</t>
  </si>
  <si>
    <t>DATE OF BIRTH :</t>
  </si>
  <si>
    <t xml:space="preserve">    (d) Reimbursement of medical expenses</t>
  </si>
  <si>
    <t xml:space="preserve">    (b) HDA@300/-pm if place of posting of height 1000 m or more </t>
  </si>
  <si>
    <t xml:space="preserve">    (d) Terminal Leave upto Rs.3.00 lac. Max</t>
  </si>
  <si>
    <t>a. Interest income on Savings Account</t>
  </si>
  <si>
    <t xml:space="preserve">    (e) Terminal Leave</t>
  </si>
  <si>
    <t>Submitted documents and above calculation checked                                           Counter signed and forwarded to Comptroller</t>
  </si>
  <si>
    <t xml:space="preserve">    (a) Gross Salary including Basic Pay, Grade Pay,DA,Bonus &amp; other allow. etc.</t>
  </si>
  <si>
    <t>(a) Interest paid on Housing Loan u/s 24b max. Rs.1.50 lac upto FY 2013-14 and Rs. 2.00 lac</t>
  </si>
  <si>
    <r>
      <rPr>
        <sz val="28"/>
        <color indexed="8"/>
        <rFont val="Calibri"/>
        <family val="2"/>
      </rPr>
      <t xml:space="preserve">         G.B. PANT AGRI. &amp; TECH. UNIVERSITY PANTNAGAR</t>
    </r>
    <r>
      <rPr>
        <sz val="22"/>
        <color indexed="8"/>
        <rFont val="Calibri"/>
        <family val="2"/>
      </rPr>
      <t xml:space="preserve"> </t>
    </r>
  </si>
  <si>
    <t xml:space="preserve">     w.e.f  FY 14-15 (the acquisition or construction of the house should be completed within</t>
  </si>
  <si>
    <t>This is to certify that the entire information provided by me is true and correct.</t>
  </si>
  <si>
    <t>(c)  Donation to the Charitable Trust u/s 80G  25-50-75-100% charity as per approval</t>
  </si>
  <si>
    <t>MUST BE FILLED</t>
  </si>
</sst>
</file>

<file path=xl/styles.xml><?xml version="1.0" encoding="utf-8"?>
<styleSheet xmlns="http://schemas.openxmlformats.org/spreadsheetml/2006/main">
  <numFmts count="4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* #,##0_);_(* \(#,##0\);_(* &quot;-&quot;_);_(@_)"/>
    <numFmt numFmtId="170" formatCode="_(&quot;Rs.&quot;* #,##0.00_);_(&quot;Rs.&quot;* \(#,##0.00\);_(&quot;Rs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p&quot;#,##0_);\(&quot;Rp&quot;#,##0\)"/>
    <numFmt numFmtId="179" formatCode="&quot;Rp&quot;#,##0_);[Red]\(&quot;Rp&quot;#,##0\)"/>
    <numFmt numFmtId="180" formatCode="&quot;Rp&quot;#,##0.00_);\(&quot;Rp&quot;#,##0.00\)"/>
    <numFmt numFmtId="181" formatCode="&quot;Rp&quot;#,##0.00_);[Red]\(&quot;Rp&quot;#,##0.00\)"/>
    <numFmt numFmtId="182" formatCode="_(&quot;Rp&quot;* #,##0_);_(&quot;Rp&quot;* \(#,##0\);_(&quot;Rp&quot;* &quot;-&quot;_);_(@_)"/>
    <numFmt numFmtId="183" formatCode="_(&quot;Rp&quot;* #,##0.00_);_(&quot;Rp&quot;* \(#,##0.00\);_(&quot;Rp&quot;* &quot;-&quot;??_);_(@_)"/>
    <numFmt numFmtId="184" formatCode="&quot;Rs.&quot;\ #,##0;&quot;Rs.&quot;\ \-#,##0"/>
    <numFmt numFmtId="185" formatCode="&quot;Rs.&quot;\ #,##0;[Red]&quot;Rs.&quot;\ \-#,##0"/>
    <numFmt numFmtId="186" formatCode="&quot;Rs.&quot;\ #,##0.00;&quot;Rs.&quot;\ \-#,##0.00"/>
    <numFmt numFmtId="187" formatCode="&quot;Rs.&quot;\ #,##0.00;[Red]&quot;Rs.&quot;\ \-#,##0.00"/>
    <numFmt numFmtId="188" formatCode="_ &quot;Rs.&quot;\ * #,##0_ ;_ &quot;Rs.&quot;\ * \-#,##0_ ;_ &quot;Rs.&quot;\ * &quot;-&quot;_ ;_ @_ "/>
    <numFmt numFmtId="189" formatCode="_ &quot;Rs.&quot;\ * #,##0.00_ ;_ &quot;Rs.&quot;\ * \-#,##0.00_ ;_ &quot;Rs.&quot;\ * &quot;-&quot;??_ ;_ @_ "/>
    <numFmt numFmtId="190" formatCode="_ * #,##0_ ;_ * \-#,##0_ ;_ * &quot;-&quot;??_ ;_ @_ "/>
    <numFmt numFmtId="191" formatCode="0.000"/>
    <numFmt numFmtId="192" formatCode="_ * #,##0.0_ ;_ * \-#,##0.0_ ;_ * &quot;-&quot;??_ ;_ @_ "/>
    <numFmt numFmtId="193" formatCode="0.0000"/>
    <numFmt numFmtId="194" formatCode="0.0"/>
    <numFmt numFmtId="195" formatCode="[$-409]dddd\,\ mmmm\ dd\,\ yyyy"/>
    <numFmt numFmtId="196" formatCode="[$-409]h:mm:ss\ AM/PM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8"/>
      <color indexed="8"/>
      <name val="Calibri"/>
      <family val="2"/>
    </font>
    <font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sz val="14"/>
      <color indexed="6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60"/>
      <name val="Calibri"/>
      <family val="2"/>
    </font>
    <font>
      <b/>
      <sz val="16"/>
      <color indexed="60"/>
      <name val="Calibri"/>
      <family val="2"/>
    </font>
    <font>
      <sz val="26"/>
      <color indexed="8"/>
      <name val="Calibri"/>
      <family val="2"/>
    </font>
    <font>
      <sz val="22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 tint="0.34999001026153564"/>
      <name val="Calibri"/>
      <family val="2"/>
    </font>
    <font>
      <b/>
      <sz val="11"/>
      <color rgb="FFC80000"/>
      <name val="Calibri"/>
      <family val="2"/>
    </font>
    <font>
      <b/>
      <sz val="11"/>
      <color rgb="FFCC0000"/>
      <name val="Calibri"/>
      <family val="2"/>
    </font>
    <font>
      <sz val="14"/>
      <color rgb="FFC00000"/>
      <name val="Calibri"/>
      <family val="2"/>
    </font>
    <font>
      <sz val="14"/>
      <color theme="1"/>
      <name val="Calibri"/>
      <family val="2"/>
    </font>
    <font>
      <sz val="11"/>
      <color rgb="FFCC0000"/>
      <name val="Calibri"/>
      <family val="2"/>
    </font>
    <font>
      <b/>
      <sz val="14"/>
      <color theme="1"/>
      <name val="Calibri"/>
      <family val="2"/>
    </font>
    <font>
      <sz val="26"/>
      <color theme="1"/>
      <name val="Calibri"/>
      <family val="2"/>
    </font>
    <font>
      <sz val="22"/>
      <color rgb="FFC00000"/>
      <name val="Calibri"/>
      <family val="2"/>
    </font>
    <font>
      <sz val="16"/>
      <color rgb="FFC00000"/>
      <name val="Calibri"/>
      <family val="2"/>
    </font>
    <font>
      <b/>
      <sz val="16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8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1" tint="0.49998000264167786"/>
      </bottom>
    </border>
    <border>
      <left>
        <color indexed="63"/>
      </left>
      <right>
        <color indexed="63"/>
      </right>
      <top style="hair">
        <color theme="1" tint="0.49998000264167786"/>
      </top>
      <bottom style="hair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50" fillId="0" borderId="10" xfId="0" applyFont="1" applyBorder="1" applyAlignment="1" applyProtection="1">
      <alignment horizontal="right" vertical="center"/>
      <protection/>
    </xf>
    <xf numFmtId="0" fontId="51" fillId="0" borderId="10" xfId="0" applyFont="1" applyBorder="1" applyAlignment="1" applyProtection="1">
      <alignment horizontal="right" vertical="center"/>
      <protection/>
    </xf>
    <xf numFmtId="190" fontId="51" fillId="0" borderId="10" xfId="42" applyNumberFormat="1" applyFont="1" applyFill="1" applyBorder="1" applyAlignment="1" applyProtection="1">
      <alignment horizontal="left" vertical="center"/>
      <protection/>
    </xf>
    <xf numFmtId="190" fontId="50" fillId="0" borderId="10" xfId="42" applyNumberFormat="1" applyFont="1" applyBorder="1" applyAlignment="1" applyProtection="1">
      <alignment vertical="center"/>
      <protection/>
    </xf>
    <xf numFmtId="9" fontId="50" fillId="0" borderId="10" xfId="0" applyNumberFormat="1" applyFont="1" applyBorder="1" applyAlignment="1" applyProtection="1">
      <alignment vertical="center"/>
      <protection/>
    </xf>
    <xf numFmtId="190" fontId="50" fillId="0" borderId="10" xfId="42" applyNumberFormat="1" applyFont="1" applyBorder="1" applyAlignment="1" applyProtection="1">
      <alignment horizontal="left" vertical="center"/>
      <protection/>
    </xf>
    <xf numFmtId="190" fontId="50" fillId="0" borderId="10" xfId="42" applyNumberFormat="1" applyFont="1" applyBorder="1" applyAlignment="1" applyProtection="1">
      <alignment horizontal="right" vertical="center"/>
      <protection/>
    </xf>
    <xf numFmtId="0" fontId="52" fillId="0" borderId="10" xfId="0" applyFont="1" applyBorder="1" applyAlignment="1" applyProtection="1">
      <alignment horizontal="right" vertical="center"/>
      <protection/>
    </xf>
    <xf numFmtId="0" fontId="52" fillId="0" borderId="10" xfId="0" applyFont="1" applyBorder="1" applyAlignment="1" applyProtection="1">
      <alignment vertical="center"/>
      <protection/>
    </xf>
    <xf numFmtId="190" fontId="52" fillId="0" borderId="10" xfId="42" applyNumberFormat="1" applyFont="1" applyBorder="1" applyAlignment="1" applyProtection="1">
      <alignment vertical="center"/>
      <protection/>
    </xf>
    <xf numFmtId="9" fontId="50" fillId="0" borderId="10" xfId="0" applyNumberFormat="1" applyFont="1" applyBorder="1" applyAlignment="1" applyProtection="1">
      <alignment horizontal="right" vertical="center"/>
      <protection/>
    </xf>
    <xf numFmtId="9" fontId="52" fillId="0" borderId="10" xfId="0" applyNumberFormat="1" applyFont="1" applyBorder="1" applyAlignment="1" applyProtection="1">
      <alignment horizontal="right" vertical="center"/>
      <protection/>
    </xf>
    <xf numFmtId="0" fontId="50" fillId="0" borderId="10" xfId="0" applyFont="1" applyBorder="1" applyAlignment="1" applyProtection="1">
      <alignment vertical="center"/>
      <protection/>
    </xf>
    <xf numFmtId="0" fontId="51" fillId="0" borderId="10" xfId="0" applyFont="1" applyBorder="1" applyAlignment="1" applyProtection="1">
      <alignment vertical="center"/>
      <protection/>
    </xf>
    <xf numFmtId="190" fontId="51" fillId="0" borderId="10" xfId="42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0" fontId="53" fillId="0" borderId="0" xfId="0" applyFont="1" applyBorder="1" applyAlignment="1" applyProtection="1">
      <alignment vertical="center" wrapText="1"/>
      <protection locked="0"/>
    </xf>
    <xf numFmtId="0" fontId="53" fillId="33" borderId="0" xfId="0" applyFont="1" applyFill="1" applyBorder="1" applyAlignment="1" applyProtection="1">
      <alignment vertical="center" wrapText="1"/>
      <protection locked="0"/>
    </xf>
    <xf numFmtId="0" fontId="54" fillId="0" borderId="0" xfId="0" applyFont="1" applyAlignment="1" applyProtection="1">
      <alignment vertical="center"/>
      <protection locked="0"/>
    </xf>
    <xf numFmtId="3" fontId="54" fillId="0" borderId="0" xfId="0" applyNumberFormat="1" applyFont="1" applyAlignment="1" applyProtection="1">
      <alignment vertical="center"/>
      <protection locked="0"/>
    </xf>
    <xf numFmtId="0" fontId="53" fillId="0" borderId="0" xfId="0" applyFont="1" applyBorder="1" applyAlignment="1" applyProtection="1">
      <alignment horizontal="left" vertical="center" wrapText="1"/>
      <protection locked="0"/>
    </xf>
    <xf numFmtId="0" fontId="53" fillId="33" borderId="0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35" fillId="34" borderId="10" xfId="0" applyFont="1" applyFill="1" applyBorder="1" applyAlignment="1" applyProtection="1">
      <alignment horizontal="center" vertical="center"/>
      <protection locked="0"/>
    </xf>
    <xf numFmtId="0" fontId="35" fillId="34" borderId="10" xfId="0" applyFont="1" applyFill="1" applyBorder="1" applyAlignment="1" applyProtection="1">
      <alignment horizontal="right" vertical="center"/>
      <protection locked="0"/>
    </xf>
    <xf numFmtId="0" fontId="52" fillId="0" borderId="10" xfId="0" applyFont="1" applyFill="1" applyBorder="1" applyAlignment="1" applyProtection="1">
      <alignment horizontal="left" vertical="center" indent="1"/>
      <protection locked="0"/>
    </xf>
    <xf numFmtId="0" fontId="52" fillId="0" borderId="10" xfId="0" applyFont="1" applyFill="1" applyBorder="1" applyAlignment="1" applyProtection="1">
      <alignment vertical="center"/>
      <protection locked="0"/>
    </xf>
    <xf numFmtId="0" fontId="52" fillId="0" borderId="10" xfId="0" applyFont="1" applyBorder="1" applyAlignment="1" applyProtection="1">
      <alignment horizontal="right" vertical="center"/>
      <protection locked="0"/>
    </xf>
    <xf numFmtId="0" fontId="52" fillId="0" borderId="11" xfId="0" applyFont="1" applyFill="1" applyBorder="1" applyAlignment="1" applyProtection="1">
      <alignment horizontal="left" vertical="center" indent="5"/>
      <protection locked="0"/>
    </xf>
    <xf numFmtId="0" fontId="52" fillId="0" borderId="12" xfId="0" applyFont="1" applyFill="1" applyBorder="1" applyAlignment="1" applyProtection="1">
      <alignment horizontal="left" vertical="center" wrapText="1" indent="5"/>
      <protection locked="0"/>
    </xf>
    <xf numFmtId="0" fontId="52" fillId="0" borderId="11" xfId="0" applyFont="1" applyFill="1" applyBorder="1" applyAlignment="1" applyProtection="1">
      <alignment horizontal="left" vertical="center" wrapText="1"/>
      <protection locked="0"/>
    </xf>
    <xf numFmtId="0" fontId="52" fillId="0" borderId="12" xfId="0" applyFont="1" applyFill="1" applyBorder="1" applyAlignment="1" applyProtection="1">
      <alignment horizontal="center" vertical="center" wrapText="1"/>
      <protection locked="0"/>
    </xf>
    <xf numFmtId="0" fontId="52" fillId="0" borderId="11" xfId="0" applyFont="1" applyFill="1" applyBorder="1" applyAlignment="1" applyProtection="1">
      <alignment horizontal="left" vertical="center"/>
      <protection locked="0"/>
    </xf>
    <xf numFmtId="0" fontId="52" fillId="0" borderId="12" xfId="0" applyFont="1" applyFill="1" applyBorder="1" applyAlignment="1" applyProtection="1">
      <alignment horizontal="left" vertical="center" wrapText="1"/>
      <protection locked="0"/>
    </xf>
    <xf numFmtId="0" fontId="52" fillId="0" borderId="11" xfId="0" applyFont="1" applyFill="1" applyBorder="1" applyAlignment="1" applyProtection="1">
      <alignment horizontal="left" vertical="center" wrapText="1" indent="1"/>
      <protection locked="0"/>
    </xf>
    <xf numFmtId="0" fontId="52" fillId="0" borderId="12" xfId="0" applyFont="1" applyFill="1" applyBorder="1" applyAlignment="1" applyProtection="1">
      <alignment horizontal="left" vertical="center" wrapText="1" indent="1"/>
      <protection locked="0"/>
    </xf>
    <xf numFmtId="0" fontId="52" fillId="0" borderId="11" xfId="0" applyFont="1" applyFill="1" applyBorder="1" applyAlignment="1" applyProtection="1">
      <alignment horizontal="left" vertical="center" indent="1"/>
      <protection locked="0"/>
    </xf>
    <xf numFmtId="0" fontId="52" fillId="0" borderId="11" xfId="0" applyFont="1" applyFill="1" applyBorder="1" applyAlignment="1" applyProtection="1">
      <alignment horizontal="left" vertical="center" indent="4"/>
      <protection locked="0"/>
    </xf>
    <xf numFmtId="0" fontId="52" fillId="0" borderId="11" xfId="0" applyFont="1" applyFill="1" applyBorder="1" applyAlignment="1" applyProtection="1">
      <alignment horizontal="left" vertical="center" indent="6"/>
      <protection locked="0"/>
    </xf>
    <xf numFmtId="0" fontId="52" fillId="0" borderId="12" xfId="0" applyFont="1" applyFill="1" applyBorder="1" applyAlignment="1" applyProtection="1">
      <alignment horizontal="right" vertical="center" wrapText="1" indent="1"/>
      <protection locked="0"/>
    </xf>
    <xf numFmtId="0" fontId="52" fillId="0" borderId="11" xfId="0" applyFont="1" applyFill="1" applyBorder="1" applyAlignment="1" applyProtection="1">
      <alignment horizontal="left" vertical="center" indent="15"/>
      <protection locked="0"/>
    </xf>
    <xf numFmtId="0" fontId="52" fillId="0" borderId="11" xfId="0" applyFont="1" applyFill="1" applyBorder="1" applyAlignment="1" applyProtection="1">
      <alignment vertical="center"/>
      <protection locked="0"/>
    </xf>
    <xf numFmtId="0" fontId="52" fillId="0" borderId="12" xfId="0" applyFont="1" applyFill="1" applyBorder="1" applyAlignment="1" applyProtection="1">
      <alignment horizontal="right" vertical="center" indent="1"/>
      <protection locked="0"/>
    </xf>
    <xf numFmtId="0" fontId="52" fillId="0" borderId="11" xfId="0" applyFont="1" applyFill="1" applyBorder="1" applyAlignment="1" applyProtection="1">
      <alignment horizontal="left" vertical="center" indent="3"/>
      <protection locked="0"/>
    </xf>
    <xf numFmtId="0" fontId="48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shrinkToFit="1"/>
      <protection locked="0"/>
    </xf>
    <xf numFmtId="0" fontId="50" fillId="0" borderId="10" xfId="0" applyFont="1" applyBorder="1" applyAlignment="1" applyProtection="1">
      <alignment horizontal="right" vertical="center"/>
      <protection locked="0"/>
    </xf>
    <xf numFmtId="0" fontId="51" fillId="0" borderId="10" xfId="0" applyFont="1" applyBorder="1" applyAlignment="1" applyProtection="1">
      <alignment horizontal="right" vertical="center"/>
      <protection locked="0"/>
    </xf>
    <xf numFmtId="190" fontId="50" fillId="0" borderId="10" xfId="42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52" fillId="0" borderId="10" xfId="0" applyFont="1" applyBorder="1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 locked="0"/>
    </xf>
    <xf numFmtId="3" fontId="52" fillId="0" borderId="0" xfId="0" applyNumberFormat="1" applyFont="1" applyAlignment="1" applyProtection="1">
      <alignment vertical="center"/>
      <protection locked="0"/>
    </xf>
    <xf numFmtId="190" fontId="0" fillId="0" borderId="0" xfId="0" applyNumberFormat="1" applyFont="1" applyAlignment="1" applyProtection="1">
      <alignment vertical="center"/>
      <protection locked="0"/>
    </xf>
    <xf numFmtId="0" fontId="51" fillId="0" borderId="10" xfId="0" applyFont="1" applyBorder="1" applyAlignment="1" applyProtection="1">
      <alignment vertical="center"/>
      <protection locked="0"/>
    </xf>
    <xf numFmtId="190" fontId="51" fillId="0" borderId="10" xfId="42" applyNumberFormat="1" applyFont="1" applyBorder="1" applyAlignment="1" applyProtection="1">
      <alignment vertical="center"/>
      <protection locked="0"/>
    </xf>
    <xf numFmtId="190" fontId="0" fillId="0" borderId="0" xfId="42" applyNumberFormat="1" applyFont="1" applyAlignment="1" applyProtection="1">
      <alignment vertical="center"/>
      <protection locked="0"/>
    </xf>
    <xf numFmtId="0" fontId="51" fillId="0" borderId="0" xfId="0" applyFont="1" applyBorder="1" applyAlignment="1" applyProtection="1">
      <alignment horizontal="right" vertical="center"/>
      <protection locked="0"/>
    </xf>
    <xf numFmtId="0" fontId="51" fillId="0" borderId="0" xfId="0" applyFont="1" applyBorder="1" applyAlignment="1" applyProtection="1">
      <alignment vertical="center"/>
      <protection locked="0"/>
    </xf>
    <xf numFmtId="190" fontId="51" fillId="0" borderId="0" xfId="42" applyNumberFormat="1" applyFont="1" applyBorder="1" applyAlignment="1" applyProtection="1">
      <alignment vertical="center"/>
      <protection locked="0"/>
    </xf>
    <xf numFmtId="17" fontId="51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48" fillId="0" borderId="10" xfId="0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190" fontId="0" fillId="0" borderId="10" xfId="42" applyNumberFormat="1" applyFont="1" applyBorder="1" applyAlignment="1" applyProtection="1">
      <alignment vertical="center"/>
      <protection locked="0"/>
    </xf>
    <xf numFmtId="190" fontId="0" fillId="0" borderId="10" xfId="0" applyNumberFormat="1" applyFont="1" applyBorder="1" applyAlignment="1" applyProtection="1">
      <alignment vertical="center"/>
      <protection locked="0"/>
    </xf>
    <xf numFmtId="10" fontId="52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10" fontId="51" fillId="0" borderId="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48" fillId="0" borderId="10" xfId="0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2" fontId="0" fillId="0" borderId="0" xfId="0" applyNumberFormat="1" applyFont="1" applyAlignment="1" applyProtection="1">
      <alignment vertical="center"/>
      <protection locked="0"/>
    </xf>
    <xf numFmtId="0" fontId="55" fillId="0" borderId="0" xfId="0" applyFont="1" applyAlignment="1" applyProtection="1">
      <alignment horizontal="right" vertical="center"/>
      <protection locked="0"/>
    </xf>
    <xf numFmtId="9" fontId="0" fillId="0" borderId="0" xfId="0" applyNumberFormat="1" applyFont="1" applyAlignment="1" applyProtection="1">
      <alignment vertical="center"/>
      <protection locked="0"/>
    </xf>
    <xf numFmtId="2" fontId="2" fillId="33" borderId="13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 wrapText="1"/>
      <protection locked="0"/>
    </xf>
    <xf numFmtId="0" fontId="0" fillId="0" borderId="0" xfId="0" applyFont="1" applyAlignment="1" applyProtection="1">
      <alignment vertical="center"/>
      <protection/>
    </xf>
    <xf numFmtId="0" fontId="35" fillId="34" borderId="10" xfId="0" applyFont="1" applyFill="1" applyBorder="1" applyAlignment="1" applyProtection="1">
      <alignment horizontal="center" vertical="center"/>
      <protection/>
    </xf>
    <xf numFmtId="14" fontId="53" fillId="33" borderId="0" xfId="0" applyNumberFormat="1" applyFont="1" applyFill="1" applyBorder="1" applyAlignment="1" applyProtection="1">
      <alignment horizontal="center" vertical="center" wrapText="1"/>
      <protection locked="0"/>
    </xf>
    <xf numFmtId="14" fontId="54" fillId="0" borderId="0" xfId="0" applyNumberFormat="1" applyFont="1" applyAlignment="1" applyProtection="1">
      <alignment vertical="center"/>
      <protection locked="0"/>
    </xf>
    <xf numFmtId="14" fontId="0" fillId="0" borderId="0" xfId="0" applyNumberFormat="1" applyFont="1" applyAlignment="1" applyProtection="1">
      <alignment vertical="center"/>
      <protection locked="0"/>
    </xf>
    <xf numFmtId="0" fontId="53" fillId="0" borderId="14" xfId="0" applyFont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vertical="center"/>
      <protection locked="0"/>
    </xf>
    <xf numFmtId="0" fontId="52" fillId="0" borderId="0" xfId="0" applyFont="1" applyFill="1" applyBorder="1" applyAlignment="1" applyProtection="1">
      <alignment horizontal="right" vertical="center" wrapText="1" indent="1"/>
      <protection locked="0"/>
    </xf>
    <xf numFmtId="0" fontId="52" fillId="0" borderId="0" xfId="0" applyFont="1" applyBorder="1" applyAlignment="1" applyProtection="1">
      <alignment horizontal="right" vertical="center"/>
      <protection locked="0"/>
    </xf>
    <xf numFmtId="190" fontId="52" fillId="0" borderId="0" xfId="42" applyNumberFormat="1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horizontal="center" vertical="center"/>
      <protection locked="0"/>
    </xf>
    <xf numFmtId="190" fontId="52" fillId="0" borderId="0" xfId="42" applyNumberFormat="1" applyFont="1" applyBorder="1" applyAlignment="1" applyProtection="1">
      <alignment horizontal="right" vertical="center"/>
      <protection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vertical="center"/>
      <protection locked="0"/>
    </xf>
    <xf numFmtId="0" fontId="52" fillId="0" borderId="12" xfId="0" applyFont="1" applyFill="1" applyBorder="1" applyAlignment="1" applyProtection="1">
      <alignment horizontal="left" vertical="center" wrapText="1" indent="5"/>
      <protection locked="0"/>
    </xf>
    <xf numFmtId="0" fontId="51" fillId="0" borderId="11" xfId="0" applyFont="1" applyBorder="1" applyAlignment="1" applyProtection="1">
      <alignment horizontal="center" vertical="center"/>
      <protection locked="0"/>
    </xf>
    <xf numFmtId="0" fontId="51" fillId="0" borderId="15" xfId="0" applyFont="1" applyBorder="1" applyAlignment="1" applyProtection="1">
      <alignment horizontal="center" vertical="center"/>
      <protection locked="0"/>
    </xf>
    <xf numFmtId="0" fontId="51" fillId="0" borderId="12" xfId="0" applyFont="1" applyBorder="1" applyAlignment="1" applyProtection="1">
      <alignment horizontal="center" vertical="center"/>
      <protection locked="0"/>
    </xf>
    <xf numFmtId="0" fontId="52" fillId="0" borderId="11" xfId="0" applyFont="1" applyFill="1" applyBorder="1" applyAlignment="1" applyProtection="1">
      <alignment horizontal="left" vertical="center" wrapText="1" indent="5"/>
      <protection locked="0"/>
    </xf>
    <xf numFmtId="0" fontId="52" fillId="0" borderId="12" xfId="0" applyFont="1" applyFill="1" applyBorder="1" applyAlignment="1" applyProtection="1">
      <alignment horizontal="left" vertical="center" wrapText="1" indent="5"/>
      <protection locked="0"/>
    </xf>
    <xf numFmtId="0" fontId="52" fillId="0" borderId="11" xfId="0" applyFont="1" applyFill="1" applyBorder="1" applyAlignment="1" applyProtection="1">
      <alignment horizontal="left" vertical="center" wrapText="1" indent="1"/>
      <protection locked="0"/>
    </xf>
    <xf numFmtId="0" fontId="52" fillId="0" borderId="12" xfId="0" applyFont="1" applyFill="1" applyBorder="1" applyAlignment="1" applyProtection="1">
      <alignment horizontal="left" vertical="center" wrapText="1" inden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 horizontal="center" vertical="center" wrapText="1"/>
      <protection locked="0"/>
    </xf>
    <xf numFmtId="0" fontId="58" fillId="0" borderId="0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48" fillId="0" borderId="11" xfId="0" applyFont="1" applyFill="1" applyBorder="1" applyAlignment="1" applyProtection="1">
      <alignment horizontal="left" vertical="center"/>
      <protection locked="0"/>
    </xf>
    <xf numFmtId="0" fontId="48" fillId="0" borderId="12" xfId="0" applyFont="1" applyFill="1" applyBorder="1" applyAlignment="1" applyProtection="1">
      <alignment horizontal="left" vertical="center"/>
      <protection locked="0"/>
    </xf>
    <xf numFmtId="0" fontId="59" fillId="0" borderId="0" xfId="0" applyFont="1" applyBorder="1" applyAlignment="1" applyProtection="1">
      <alignment horizontal="center" vertical="center" wrapText="1"/>
      <protection locked="0"/>
    </xf>
    <xf numFmtId="0" fontId="59" fillId="0" borderId="14" xfId="0" applyFont="1" applyBorder="1" applyAlignment="1" applyProtection="1">
      <alignment horizontal="center" vertical="center" wrapText="1"/>
      <protection locked="0"/>
    </xf>
    <xf numFmtId="0" fontId="60" fillId="0" borderId="14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1</xdr:col>
      <xdr:colOff>876300</xdr:colOff>
      <xdr:row>1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028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9"/>
  <sheetViews>
    <sheetView showGridLines="0" tabSelected="1" view="pageBreakPreview" zoomScale="130" zoomScaleNormal="115" zoomScaleSheetLayoutView="130" zoomScalePageLayoutView="0" workbookViewId="0" topLeftCell="A1">
      <selection activeCell="D71" sqref="D71"/>
    </sheetView>
  </sheetViews>
  <sheetFormatPr defaultColWidth="9.140625" defaultRowHeight="18" customHeight="1"/>
  <cols>
    <col min="1" max="1" width="3.00390625" style="16" customWidth="1"/>
    <col min="2" max="2" width="25.140625" style="16" customWidth="1"/>
    <col min="3" max="3" width="60.140625" style="16" customWidth="1"/>
    <col min="4" max="4" width="10.7109375" style="16" customWidth="1"/>
    <col min="5" max="5" width="14.7109375" style="16" customWidth="1"/>
    <col min="6" max="6" width="13.421875" style="16" customWidth="1"/>
    <col min="7" max="7" width="18.8515625" style="16" customWidth="1"/>
    <col min="8" max="8" width="14.8515625" style="16" hidden="1" customWidth="1"/>
    <col min="9" max="9" width="13.421875" style="17" customWidth="1"/>
    <col min="10" max="10" width="12.57421875" style="16" customWidth="1"/>
    <col min="11" max="16384" width="9.140625" style="16" customWidth="1"/>
  </cols>
  <sheetData>
    <row r="1" spans="2:5" ht="71.25" customHeight="1">
      <c r="B1" s="106" t="s">
        <v>144</v>
      </c>
      <c r="C1" s="107"/>
      <c r="D1" s="107"/>
      <c r="E1" s="107"/>
    </row>
    <row r="2" spans="2:8" ht="35.25" customHeight="1">
      <c r="B2" s="108" t="s">
        <v>111</v>
      </c>
      <c r="C2" s="108"/>
      <c r="D2" s="108"/>
      <c r="E2" s="108"/>
      <c r="H2" s="20"/>
    </row>
    <row r="3" spans="2:9" s="20" customFormat="1" ht="18.75">
      <c r="B3" s="18" t="s">
        <v>54</v>
      </c>
      <c r="C3" s="19"/>
      <c r="D3" s="97" t="s">
        <v>131</v>
      </c>
      <c r="E3" s="18" t="s">
        <v>5</v>
      </c>
      <c r="I3" s="21"/>
    </row>
    <row r="4" spans="2:9" s="20" customFormat="1" ht="18.75">
      <c r="B4" s="18" t="s">
        <v>55</v>
      </c>
      <c r="C4" s="19"/>
      <c r="D4" s="109"/>
      <c r="E4" s="109"/>
      <c r="H4" s="88" t="e">
        <f>IF(H11&gt;=80,"Very Senior Citizens",IF(H11&gt;=60,"Senior Citizens","General"))</f>
        <v>#VALUE!</v>
      </c>
      <c r="I4" s="21"/>
    </row>
    <row r="5" spans="2:9" s="20" customFormat="1" ht="18.75">
      <c r="B5" s="22" t="s">
        <v>132</v>
      </c>
      <c r="C5" s="23"/>
      <c r="D5" s="24"/>
      <c r="E5" s="24"/>
      <c r="I5" s="21"/>
    </row>
    <row r="6" spans="2:9" s="20" customFormat="1" ht="18.75">
      <c r="B6" s="22" t="s">
        <v>133</v>
      </c>
      <c r="C6" s="23"/>
      <c r="D6" s="96"/>
      <c r="E6" s="96"/>
      <c r="I6" s="21"/>
    </row>
    <row r="7" spans="2:9" s="20" customFormat="1" ht="37.5">
      <c r="B7" s="22" t="s">
        <v>134</v>
      </c>
      <c r="C7" s="23"/>
      <c r="D7" s="95" t="s">
        <v>113</v>
      </c>
      <c r="E7" s="23"/>
      <c r="I7" s="21"/>
    </row>
    <row r="8" spans="2:9" s="20" customFormat="1" ht="18.75">
      <c r="B8" s="22" t="s">
        <v>135</v>
      </c>
      <c r="C8" s="85" t="s">
        <v>148</v>
      </c>
      <c r="H8" s="86">
        <v>20911</v>
      </c>
      <c r="I8" s="86"/>
    </row>
    <row r="9" spans="2:9" ht="19.5" customHeight="1">
      <c r="B9" s="25" t="s">
        <v>0</v>
      </c>
      <c r="C9" s="25" t="s">
        <v>1</v>
      </c>
      <c r="D9" s="26" t="s">
        <v>2</v>
      </c>
      <c r="E9" s="26" t="s">
        <v>3</v>
      </c>
      <c r="H9" s="87">
        <v>42826</v>
      </c>
      <c r="I9" s="87"/>
    </row>
    <row r="10" spans="2:9" ht="18" customHeight="1">
      <c r="B10" s="27" t="s">
        <v>73</v>
      </c>
      <c r="C10" s="28"/>
      <c r="D10" s="29"/>
      <c r="E10" s="10"/>
      <c r="H10" s="77" t="e">
        <f>+H9-C8</f>
        <v>#VALUE!</v>
      </c>
      <c r="I10" s="77"/>
    </row>
    <row r="11" spans="2:9" ht="18" customHeight="1">
      <c r="B11" s="102" t="s">
        <v>142</v>
      </c>
      <c r="C11" s="103"/>
      <c r="D11" s="29">
        <v>0</v>
      </c>
      <c r="E11" s="10"/>
      <c r="H11" s="16" t="e">
        <f>+H10/365</f>
        <v>#VALUE!</v>
      </c>
      <c r="I11" s="16"/>
    </row>
    <row r="12" spans="2:5" ht="18" customHeight="1">
      <c r="B12" s="102" t="s">
        <v>66</v>
      </c>
      <c r="C12" s="103"/>
      <c r="D12" s="29">
        <v>0</v>
      </c>
      <c r="E12" s="10"/>
    </row>
    <row r="13" spans="2:5" ht="18" customHeight="1">
      <c r="B13" s="102" t="s">
        <v>67</v>
      </c>
      <c r="C13" s="103"/>
      <c r="D13" s="29">
        <v>0</v>
      </c>
      <c r="E13" s="10"/>
    </row>
    <row r="14" spans="2:5" ht="18" customHeight="1">
      <c r="B14" s="30" t="s">
        <v>136</v>
      </c>
      <c r="C14" s="31"/>
      <c r="D14" s="29">
        <v>0</v>
      </c>
      <c r="E14" s="10"/>
    </row>
    <row r="15" spans="2:5" ht="18" customHeight="1">
      <c r="B15" s="30" t="s">
        <v>140</v>
      </c>
      <c r="C15" s="98"/>
      <c r="D15" s="29">
        <v>0</v>
      </c>
      <c r="E15" s="10"/>
    </row>
    <row r="16" spans="2:5" ht="18" customHeight="1">
      <c r="B16" s="32"/>
      <c r="C16" s="33" t="s">
        <v>84</v>
      </c>
      <c r="D16" s="29"/>
      <c r="E16" s="10">
        <f>SUM(D11:D15)</f>
        <v>0</v>
      </c>
    </row>
    <row r="17" spans="2:5" ht="18" customHeight="1">
      <c r="B17" s="34" t="s">
        <v>72</v>
      </c>
      <c r="C17" s="35"/>
      <c r="D17" s="29"/>
      <c r="E17" s="10"/>
    </row>
    <row r="18" spans="2:5" ht="18" customHeight="1">
      <c r="B18" s="102" t="s">
        <v>68</v>
      </c>
      <c r="C18" s="103"/>
      <c r="D18" s="29">
        <v>0</v>
      </c>
      <c r="E18" s="10"/>
    </row>
    <row r="19" spans="2:5" ht="18" customHeight="1">
      <c r="B19" s="102" t="s">
        <v>137</v>
      </c>
      <c r="C19" s="103"/>
      <c r="D19" s="29">
        <v>0</v>
      </c>
      <c r="E19" s="10"/>
    </row>
    <row r="20" spans="2:5" ht="18" customHeight="1">
      <c r="B20" s="30" t="s">
        <v>69</v>
      </c>
      <c r="C20" s="31"/>
      <c r="D20" s="29">
        <v>0</v>
      </c>
      <c r="E20" s="10"/>
    </row>
    <row r="21" spans="2:5" ht="18" customHeight="1">
      <c r="B21" s="30" t="s">
        <v>138</v>
      </c>
      <c r="D21" s="8">
        <f>IF(D15&gt;300000,300000,D15)</f>
        <v>0</v>
      </c>
      <c r="E21" s="10"/>
    </row>
    <row r="22" spans="2:5" ht="18" customHeight="1">
      <c r="B22" s="30"/>
      <c r="C22" s="33" t="s">
        <v>84</v>
      </c>
      <c r="D22" s="29"/>
      <c r="E22" s="10">
        <f>SUM(D18:D21)</f>
        <v>0</v>
      </c>
    </row>
    <row r="23" spans="2:5" ht="18" customHeight="1">
      <c r="B23" s="104" t="s">
        <v>114</v>
      </c>
      <c r="C23" s="105"/>
      <c r="D23" s="29"/>
      <c r="E23" s="10">
        <f>+E16-E22</f>
        <v>0</v>
      </c>
    </row>
    <row r="24" spans="2:5" ht="18" customHeight="1">
      <c r="B24" s="36"/>
      <c r="C24" s="37"/>
      <c r="D24" s="29"/>
      <c r="E24" s="10"/>
    </row>
    <row r="25" spans="2:5" ht="18" customHeight="1">
      <c r="B25" s="38" t="s">
        <v>82</v>
      </c>
      <c r="C25" s="37"/>
      <c r="D25" s="29">
        <v>0</v>
      </c>
      <c r="E25" s="10"/>
    </row>
    <row r="26" spans="2:5" ht="18" customHeight="1">
      <c r="B26" s="39" t="s">
        <v>70</v>
      </c>
      <c r="C26" s="37"/>
      <c r="D26" s="29"/>
      <c r="E26" s="10"/>
    </row>
    <row r="27" spans="2:5" ht="18" customHeight="1">
      <c r="B27" s="40" t="s">
        <v>139</v>
      </c>
      <c r="C27" s="37"/>
      <c r="D27" s="29">
        <v>0</v>
      </c>
      <c r="E27" s="10"/>
    </row>
    <row r="28" spans="2:5" ht="18" customHeight="1">
      <c r="B28" s="40" t="s">
        <v>71</v>
      </c>
      <c r="C28" s="37"/>
      <c r="D28" s="29">
        <v>0</v>
      </c>
      <c r="E28" s="10"/>
    </row>
    <row r="29" spans="2:5" ht="18" customHeight="1">
      <c r="B29" s="40" t="s">
        <v>93</v>
      </c>
      <c r="C29" s="37"/>
      <c r="D29" s="29">
        <v>0</v>
      </c>
      <c r="E29" s="10"/>
    </row>
    <row r="30" spans="2:5" ht="18" customHeight="1">
      <c r="B30" s="36"/>
      <c r="C30" s="33" t="s">
        <v>85</v>
      </c>
      <c r="D30" s="29"/>
      <c r="E30" s="10">
        <f>SUM(D25:D29)</f>
        <v>0</v>
      </c>
    </row>
    <row r="31" spans="2:5" ht="18" customHeight="1">
      <c r="B31" s="38" t="s">
        <v>83</v>
      </c>
      <c r="C31" s="41"/>
      <c r="D31" s="29"/>
      <c r="E31" s="10">
        <f>+E23+E30</f>
        <v>0</v>
      </c>
    </row>
    <row r="32" spans="2:5" ht="18" customHeight="1">
      <c r="B32" s="38" t="s">
        <v>115</v>
      </c>
      <c r="C32" s="41"/>
      <c r="D32" s="29"/>
      <c r="E32" s="10"/>
    </row>
    <row r="33" spans="2:5" ht="18" customHeight="1">
      <c r="B33" s="30" t="s">
        <v>74</v>
      </c>
      <c r="C33" s="41"/>
      <c r="D33" s="29">
        <v>0</v>
      </c>
      <c r="E33" s="10"/>
    </row>
    <row r="34" spans="2:5" ht="18" customHeight="1">
      <c r="B34" s="30" t="s">
        <v>75</v>
      </c>
      <c r="C34" s="41"/>
      <c r="D34" s="29">
        <v>0</v>
      </c>
      <c r="E34" s="10"/>
    </row>
    <row r="35" spans="2:5" ht="18" customHeight="1">
      <c r="B35" s="30" t="s">
        <v>76</v>
      </c>
      <c r="C35" s="41"/>
      <c r="D35" s="29">
        <v>0</v>
      </c>
      <c r="E35" s="10"/>
    </row>
    <row r="36" spans="2:5" ht="18" customHeight="1">
      <c r="B36" s="30" t="s">
        <v>77</v>
      </c>
      <c r="C36" s="41"/>
      <c r="D36" s="29">
        <v>0</v>
      </c>
      <c r="E36" s="10"/>
    </row>
    <row r="37" spans="2:5" ht="18" customHeight="1">
      <c r="B37" s="30" t="s">
        <v>116</v>
      </c>
      <c r="C37" s="41"/>
      <c r="D37" s="29">
        <v>0</v>
      </c>
      <c r="E37" s="10"/>
    </row>
    <row r="38" spans="2:5" ht="18" customHeight="1">
      <c r="B38" s="30" t="s">
        <v>117</v>
      </c>
      <c r="C38" s="41"/>
      <c r="D38" s="29">
        <v>0</v>
      </c>
      <c r="E38" s="10"/>
    </row>
    <row r="39" spans="2:5" ht="18" customHeight="1">
      <c r="B39" s="30" t="s">
        <v>78</v>
      </c>
      <c r="C39" s="41"/>
      <c r="D39" s="29">
        <v>0</v>
      </c>
      <c r="E39" s="10"/>
    </row>
    <row r="40" spans="2:5" ht="18" customHeight="1">
      <c r="B40" s="30" t="s">
        <v>79</v>
      </c>
      <c r="C40" s="41"/>
      <c r="D40" s="29">
        <v>0</v>
      </c>
      <c r="E40" s="10"/>
    </row>
    <row r="41" spans="2:5" ht="18" customHeight="1">
      <c r="B41" s="30" t="s">
        <v>80</v>
      </c>
      <c r="C41" s="41"/>
      <c r="D41" s="29">
        <v>0</v>
      </c>
      <c r="E41" s="10"/>
    </row>
    <row r="42" spans="2:5" ht="18" customHeight="1">
      <c r="B42" s="30" t="s">
        <v>81</v>
      </c>
      <c r="C42" s="41"/>
      <c r="D42" s="29">
        <v>0</v>
      </c>
      <c r="E42" s="10"/>
    </row>
    <row r="43" spans="2:5" ht="18" customHeight="1">
      <c r="B43" s="30" t="s">
        <v>118</v>
      </c>
      <c r="C43" s="41"/>
      <c r="D43" s="29">
        <v>0</v>
      </c>
      <c r="E43" s="10"/>
    </row>
    <row r="44" spans="2:5" ht="18" customHeight="1">
      <c r="B44" s="30" t="s">
        <v>94</v>
      </c>
      <c r="C44" s="41"/>
      <c r="D44" s="29">
        <v>0</v>
      </c>
      <c r="E44" s="10"/>
    </row>
    <row r="45" spans="2:5" ht="18" customHeight="1">
      <c r="B45" s="39"/>
      <c r="C45" s="33" t="s">
        <v>123</v>
      </c>
      <c r="D45" s="29">
        <f>SUM(D33:D44)</f>
        <v>0</v>
      </c>
      <c r="E45" s="10">
        <f>IF(D45&gt;=150001,150000,D45)</f>
        <v>0</v>
      </c>
    </row>
    <row r="46" spans="2:5" ht="18" customHeight="1">
      <c r="B46" s="42" t="s">
        <v>119</v>
      </c>
      <c r="C46" s="41"/>
      <c r="D46" s="29"/>
      <c r="E46" s="10"/>
    </row>
    <row r="47" spans="2:5" ht="18" customHeight="1">
      <c r="B47" s="43" t="s">
        <v>124</v>
      </c>
      <c r="C47" s="44"/>
      <c r="D47" s="29"/>
      <c r="E47" s="10"/>
    </row>
    <row r="48" spans="2:5" ht="18" customHeight="1">
      <c r="B48" s="45" t="s">
        <v>143</v>
      </c>
      <c r="C48" s="41"/>
      <c r="D48" s="29">
        <v>0</v>
      </c>
      <c r="E48" s="10"/>
    </row>
    <row r="49" spans="2:5" ht="18" customHeight="1">
      <c r="B49" s="45" t="s">
        <v>145</v>
      </c>
      <c r="C49" s="41"/>
      <c r="D49" s="29"/>
      <c r="E49" s="10"/>
    </row>
    <row r="50" spans="2:5" ht="18" customHeight="1">
      <c r="B50" s="45" t="s">
        <v>120</v>
      </c>
      <c r="C50" s="41"/>
      <c r="D50" s="29"/>
      <c r="E50" s="10"/>
    </row>
    <row r="51" spans="2:5" ht="18" customHeight="1">
      <c r="B51" s="45" t="s">
        <v>122</v>
      </c>
      <c r="C51" s="41"/>
      <c r="D51" s="29"/>
      <c r="E51" s="10"/>
    </row>
    <row r="52" spans="2:5" ht="18" customHeight="1">
      <c r="B52" s="39" t="s">
        <v>121</v>
      </c>
      <c r="C52" s="41"/>
      <c r="D52" s="29"/>
      <c r="E52" s="10"/>
    </row>
    <row r="53" spans="2:5" ht="18" customHeight="1">
      <c r="B53" s="45" t="s">
        <v>87</v>
      </c>
      <c r="C53" s="41"/>
      <c r="D53" s="29">
        <v>0</v>
      </c>
      <c r="E53" s="10"/>
    </row>
    <row r="54" spans="2:5" ht="18" customHeight="1">
      <c r="B54" s="45" t="s">
        <v>147</v>
      </c>
      <c r="C54" s="41"/>
      <c r="D54" s="29">
        <v>0</v>
      </c>
      <c r="E54" s="10"/>
    </row>
    <row r="55" spans="2:5" ht="18" customHeight="1">
      <c r="B55" s="45" t="s">
        <v>88</v>
      </c>
      <c r="C55" s="41"/>
      <c r="D55" s="29">
        <v>0</v>
      </c>
      <c r="E55" s="10"/>
    </row>
    <row r="56" spans="2:5" ht="18" customHeight="1">
      <c r="B56" s="45" t="s">
        <v>89</v>
      </c>
      <c r="C56" s="41"/>
      <c r="D56" s="29">
        <v>0</v>
      </c>
      <c r="E56" s="10"/>
    </row>
    <row r="57" spans="2:5" ht="18" customHeight="1">
      <c r="B57" s="45" t="s">
        <v>125</v>
      </c>
      <c r="C57" s="41"/>
      <c r="D57" s="8">
        <f>IF(D27&gt;10000,10000,D27)</f>
        <v>0</v>
      </c>
      <c r="E57" s="10"/>
    </row>
    <row r="58" spans="2:5" ht="18" customHeight="1">
      <c r="B58" s="45" t="s">
        <v>90</v>
      </c>
      <c r="C58" s="41"/>
      <c r="D58" s="29">
        <v>0</v>
      </c>
      <c r="E58" s="10"/>
    </row>
    <row r="59" spans="2:5" ht="18" customHeight="1">
      <c r="B59" s="45" t="s">
        <v>91</v>
      </c>
      <c r="C59" s="41"/>
      <c r="D59" s="29">
        <v>0</v>
      </c>
      <c r="E59" s="10">
        <f>SUM(D48:D59)</f>
        <v>0</v>
      </c>
    </row>
    <row r="60" spans="2:5" ht="18" customHeight="1">
      <c r="B60" s="43" t="s">
        <v>95</v>
      </c>
      <c r="C60" s="41"/>
      <c r="D60" s="29"/>
      <c r="E60" s="10">
        <f>+E31-E45-E59</f>
        <v>0</v>
      </c>
    </row>
    <row r="61" spans="2:5" ht="18" customHeight="1">
      <c r="B61" s="43" t="s">
        <v>96</v>
      </c>
      <c r="C61" s="41"/>
      <c r="D61" s="29"/>
      <c r="E61" s="10">
        <f>ROUND(E60,-1)</f>
        <v>0</v>
      </c>
    </row>
    <row r="62" spans="2:5" ht="18" customHeight="1">
      <c r="B62" s="43" t="s">
        <v>97</v>
      </c>
      <c r="C62" s="41"/>
      <c r="D62" s="29"/>
      <c r="E62" s="10"/>
    </row>
    <row r="63" spans="2:5" ht="18" customHeight="1">
      <c r="B63" s="43" t="s">
        <v>105</v>
      </c>
      <c r="C63" s="41"/>
      <c r="D63" s="29"/>
      <c r="E63" s="10" t="e">
        <f>+E102</f>
        <v>#VALUE!</v>
      </c>
    </row>
    <row r="64" spans="2:5" ht="18" customHeight="1">
      <c r="B64" s="43" t="s">
        <v>126</v>
      </c>
      <c r="C64" s="41"/>
      <c r="D64" s="29"/>
      <c r="E64" s="10" t="e">
        <f>E105</f>
        <v>#VALUE!</v>
      </c>
    </row>
    <row r="65" spans="2:5" ht="18" customHeight="1">
      <c r="B65" s="43" t="s">
        <v>98</v>
      </c>
      <c r="C65" s="41"/>
      <c r="D65" s="29"/>
      <c r="E65" s="10" t="e">
        <f>+E63-E64</f>
        <v>#VALUE!</v>
      </c>
    </row>
    <row r="66" spans="2:5" ht="18" customHeight="1">
      <c r="B66" s="43" t="s">
        <v>99</v>
      </c>
      <c r="C66" s="41"/>
      <c r="D66" s="29"/>
      <c r="E66" s="10" t="e">
        <f>ROUND(E65*2%,0)</f>
        <v>#VALUE!</v>
      </c>
    </row>
    <row r="67" spans="2:5" ht="18" customHeight="1">
      <c r="B67" s="43" t="s">
        <v>92</v>
      </c>
      <c r="C67" s="41"/>
      <c r="D67" s="29"/>
      <c r="E67" s="10" t="e">
        <f>ROUND(E65*1%,0)</f>
        <v>#VALUE!</v>
      </c>
    </row>
    <row r="68" spans="2:5" ht="18" customHeight="1">
      <c r="B68" s="43" t="s">
        <v>100</v>
      </c>
      <c r="C68" s="41"/>
      <c r="D68" s="29"/>
      <c r="E68" s="10" t="e">
        <f>SUM(E65:E67)</f>
        <v>#VALUE!</v>
      </c>
    </row>
    <row r="69" spans="2:5" ht="18" customHeight="1">
      <c r="B69" s="43" t="s">
        <v>112</v>
      </c>
      <c r="C69" s="41"/>
      <c r="D69" s="29">
        <v>0</v>
      </c>
      <c r="E69" s="10">
        <f>+D69</f>
        <v>0</v>
      </c>
    </row>
    <row r="70" spans="2:5" ht="18" customHeight="1">
      <c r="B70" s="43" t="s">
        <v>101</v>
      </c>
      <c r="C70" s="41"/>
      <c r="D70" s="29"/>
      <c r="E70" s="10" t="e">
        <f>+E68-E69</f>
        <v>#VALUE!</v>
      </c>
    </row>
    <row r="71" spans="2:5" ht="18" customHeight="1">
      <c r="B71" s="43" t="s">
        <v>127</v>
      </c>
      <c r="C71" s="41"/>
      <c r="D71" s="29">
        <v>0</v>
      </c>
      <c r="E71" s="10">
        <f>+D71</f>
        <v>0</v>
      </c>
    </row>
    <row r="72" spans="2:5" ht="18" customHeight="1">
      <c r="B72" s="43" t="s">
        <v>102</v>
      </c>
      <c r="C72" s="41"/>
      <c r="D72" s="29"/>
      <c r="E72" s="10" t="e">
        <f>+E70-E71</f>
        <v>#VALUE!</v>
      </c>
    </row>
    <row r="73" spans="2:5" ht="18" customHeight="1">
      <c r="B73" s="43"/>
      <c r="C73" s="41"/>
      <c r="D73" s="29"/>
      <c r="E73" s="10"/>
    </row>
    <row r="74" spans="2:5" ht="18" customHeight="1">
      <c r="B74" s="89"/>
      <c r="C74" s="90"/>
      <c r="D74" s="91"/>
      <c r="E74" s="92"/>
    </row>
    <row r="75" spans="2:5" ht="18" customHeight="1">
      <c r="B75" s="89" t="s">
        <v>128</v>
      </c>
      <c r="C75" s="90"/>
      <c r="D75" s="91"/>
      <c r="E75" s="92"/>
    </row>
    <row r="76" spans="2:5" ht="18" customHeight="1">
      <c r="B76" s="89" t="s">
        <v>146</v>
      </c>
      <c r="C76" s="90"/>
      <c r="D76" s="91"/>
      <c r="E76" s="92"/>
    </row>
    <row r="77" spans="3:5" ht="18" customHeight="1">
      <c r="C77" s="90"/>
      <c r="D77" s="91"/>
      <c r="E77" s="92"/>
    </row>
    <row r="78" spans="2:5" ht="18" customHeight="1">
      <c r="B78" s="89"/>
      <c r="C78" s="90"/>
      <c r="D78" s="91"/>
      <c r="E78" s="92"/>
    </row>
    <row r="79" spans="2:4" ht="18" customHeight="1">
      <c r="B79" s="89" t="s">
        <v>106</v>
      </c>
      <c r="C79" s="94" t="s">
        <v>107</v>
      </c>
      <c r="D79" s="91"/>
    </row>
    <row r="80" spans="2:5" ht="18" customHeight="1">
      <c r="B80" s="89"/>
      <c r="C80" s="90"/>
      <c r="D80" s="91"/>
      <c r="E80" s="92"/>
    </row>
    <row r="81" spans="2:5" ht="18" customHeight="1">
      <c r="B81" s="89"/>
      <c r="C81" s="91" t="s">
        <v>108</v>
      </c>
      <c r="E81" s="92"/>
    </row>
    <row r="82" spans="2:5" ht="18" customHeight="1">
      <c r="B82" s="89"/>
      <c r="C82" s="91" t="s">
        <v>109</v>
      </c>
      <c r="E82" s="92"/>
    </row>
    <row r="83" spans="2:5" ht="18" customHeight="1">
      <c r="B83" s="89"/>
      <c r="C83" s="90"/>
      <c r="D83" s="91"/>
      <c r="E83" s="92"/>
    </row>
    <row r="84" spans="2:5" ht="18" customHeight="1">
      <c r="B84" s="89"/>
      <c r="C84" s="90"/>
      <c r="D84" s="91"/>
      <c r="E84" s="92"/>
    </row>
    <row r="85" spans="2:5" ht="18" customHeight="1">
      <c r="B85" s="89" t="s">
        <v>141</v>
      </c>
      <c r="C85" s="90"/>
      <c r="D85" s="91"/>
      <c r="E85" s="92"/>
    </row>
    <row r="86" spans="2:5" ht="18" customHeight="1">
      <c r="B86" s="89" t="s">
        <v>129</v>
      </c>
      <c r="C86" s="90"/>
      <c r="D86" s="91"/>
      <c r="E86" s="92"/>
    </row>
    <row r="87" spans="2:5" ht="18" customHeight="1">
      <c r="B87" s="89"/>
      <c r="C87" s="90"/>
      <c r="D87" s="91"/>
      <c r="E87" s="92"/>
    </row>
    <row r="88" spans="2:5" ht="34.5" customHeight="1">
      <c r="B88" s="89" t="s">
        <v>130</v>
      </c>
      <c r="C88" s="93"/>
      <c r="D88" s="93" t="s">
        <v>110</v>
      </c>
      <c r="E88" s="92"/>
    </row>
    <row r="89" spans="3:5" ht="18" customHeight="1">
      <c r="C89" s="90"/>
      <c r="D89" s="91"/>
      <c r="E89" s="92"/>
    </row>
    <row r="90" spans="2:5" ht="18" customHeight="1">
      <c r="B90" s="89"/>
      <c r="C90" s="90"/>
      <c r="D90" s="91"/>
      <c r="E90" s="92"/>
    </row>
    <row r="91" spans="2:5" ht="18" customHeight="1">
      <c r="B91" s="89"/>
      <c r="C91" s="90"/>
      <c r="D91" s="91"/>
      <c r="E91" s="92"/>
    </row>
    <row r="92" spans="2:5" ht="18" customHeight="1">
      <c r="B92" s="89"/>
      <c r="C92" s="90"/>
      <c r="D92" s="91"/>
      <c r="E92" s="92"/>
    </row>
    <row r="93" spans="2:5" ht="18" customHeight="1">
      <c r="B93" s="89"/>
      <c r="C93" s="90"/>
      <c r="D93" s="91"/>
      <c r="E93" s="92"/>
    </row>
    <row r="94" spans="2:5" ht="18" customHeight="1">
      <c r="B94" s="89"/>
      <c r="C94" s="90"/>
      <c r="D94" s="91"/>
      <c r="E94" s="92"/>
    </row>
    <row r="95" ht="18" customHeight="1">
      <c r="E95" s="83"/>
    </row>
    <row r="96" spans="2:5" ht="18" customHeight="1">
      <c r="B96" s="25" t="s">
        <v>8</v>
      </c>
      <c r="C96" s="25" t="s">
        <v>9</v>
      </c>
      <c r="D96" s="25" t="s">
        <v>10</v>
      </c>
      <c r="E96" s="84" t="s">
        <v>11</v>
      </c>
    </row>
    <row r="97" spans="2:5" ht="19.5" customHeight="1">
      <c r="B97" s="46" t="s">
        <v>4</v>
      </c>
      <c r="C97" s="47" t="s">
        <v>37</v>
      </c>
      <c r="D97" s="48" t="s">
        <v>6</v>
      </c>
      <c r="E97" s="2" t="s">
        <v>5</v>
      </c>
    </row>
    <row r="98" spans="2:10" ht="18" customHeight="1">
      <c r="B98" s="3" t="e">
        <f>MAX(IF(H4=H147,D147,0),IF(H4=H148,D148,0),IF(H4=H149,D149,0),IF(H4=H150,D150,0))</f>
        <v>#VALUE!</v>
      </c>
      <c r="C98" s="4" t="e">
        <f>IF(E61&lt;=B98,E61-0,B98)</f>
        <v>#VALUE!</v>
      </c>
      <c r="D98" s="5">
        <v>0</v>
      </c>
      <c r="E98" s="4" t="e">
        <f>C98*D98</f>
        <v>#VALUE!</v>
      </c>
      <c r="I98" s="16"/>
      <c r="J98" s="17"/>
    </row>
    <row r="99" spans="2:10" ht="18" customHeight="1">
      <c r="B99" s="6">
        <v>500000</v>
      </c>
      <c r="C99" s="4" t="e">
        <f>MAX(IF(E61&lt;=B99,E61-B98,B99-B98),IF(E61&gt;B98,,0))</f>
        <v>#VALUE!</v>
      </c>
      <c r="D99" s="5">
        <v>0.1</v>
      </c>
      <c r="E99" s="4" t="e">
        <f>C99*D99</f>
        <v>#VALUE!</v>
      </c>
      <c r="I99" s="16"/>
      <c r="J99" s="17"/>
    </row>
    <row r="100" spans="2:10" ht="18" customHeight="1">
      <c r="B100" s="6">
        <v>1000000</v>
      </c>
      <c r="C100" s="4">
        <f>MAX(IF(E61&lt;=B100,E61-B99,B100-B99),IF(E61&gt;B99,,0))</f>
        <v>0</v>
      </c>
      <c r="D100" s="5">
        <v>0.2</v>
      </c>
      <c r="E100" s="4">
        <f>C100*D100</f>
        <v>0</v>
      </c>
      <c r="I100" s="16"/>
      <c r="J100" s="17"/>
    </row>
    <row r="101" spans="2:10" ht="18" customHeight="1">
      <c r="B101" s="7" t="s">
        <v>12</v>
      </c>
      <c r="C101" s="4">
        <f>MAX(E61&gt;B100,E61-B100,0)</f>
        <v>0</v>
      </c>
      <c r="D101" s="5">
        <v>0.3</v>
      </c>
      <c r="E101" s="4">
        <f>C101*D101</f>
        <v>0</v>
      </c>
      <c r="F101" s="51"/>
      <c r="I101" s="16"/>
      <c r="J101" s="17"/>
    </row>
    <row r="102" spans="2:11" s="53" customFormat="1" ht="18" customHeight="1">
      <c r="B102" s="29" t="s">
        <v>13</v>
      </c>
      <c r="C102" s="9"/>
      <c r="D102" s="8" t="s">
        <v>7</v>
      </c>
      <c r="E102" s="10" t="e">
        <f>SUM(E98:E101)</f>
        <v>#VALUE!</v>
      </c>
      <c r="I102" s="16"/>
      <c r="J102" s="17"/>
      <c r="K102" s="16"/>
    </row>
    <row r="103" spans="2:5" ht="18" customHeight="1">
      <c r="B103" s="48" t="s">
        <v>41</v>
      </c>
      <c r="C103" s="1" t="s">
        <v>42</v>
      </c>
      <c r="D103" s="11">
        <v>0.1</v>
      </c>
      <c r="E103" s="4">
        <f>IF(E61&gt;10000000,E102*D103,0)</f>
        <v>0</v>
      </c>
    </row>
    <row r="104" spans="2:9" s="53" customFormat="1" ht="18" customHeight="1">
      <c r="B104" s="29" t="s">
        <v>40</v>
      </c>
      <c r="C104" s="8"/>
      <c r="D104" s="12" t="s">
        <v>7</v>
      </c>
      <c r="E104" s="10" t="e">
        <f>E102+E103</f>
        <v>#VALUE!</v>
      </c>
      <c r="I104" s="54"/>
    </row>
    <row r="105" spans="2:5" ht="18" customHeight="1">
      <c r="B105" s="48" t="s">
        <v>38</v>
      </c>
      <c r="C105" s="1" t="s">
        <v>103</v>
      </c>
      <c r="D105" s="11" t="s">
        <v>7</v>
      </c>
      <c r="E105" s="4" t="e">
        <f>IF(AND(E61&gt;=B98,E61&lt;=B99),MIN(E99,5000),0)</f>
        <v>#VALUE!</v>
      </c>
    </row>
    <row r="106" spans="2:8" ht="18" customHeight="1">
      <c r="B106" s="48" t="s">
        <v>47</v>
      </c>
      <c r="C106" s="1"/>
      <c r="D106" s="11"/>
      <c r="E106" s="4" t="e">
        <f>+E104-E105</f>
        <v>#VALUE!</v>
      </c>
      <c r="H106" s="55"/>
    </row>
    <row r="107" spans="2:5" ht="18" customHeight="1">
      <c r="B107" s="48" t="s">
        <v>14</v>
      </c>
      <c r="C107" s="13"/>
      <c r="D107" s="5">
        <v>0.03</v>
      </c>
      <c r="E107" s="4" t="e">
        <f>D107*E106</f>
        <v>#VALUE!</v>
      </c>
    </row>
    <row r="108" spans="2:8" ht="18" customHeight="1">
      <c r="B108" s="49" t="s">
        <v>43</v>
      </c>
      <c r="C108" s="14"/>
      <c r="D108" s="2" t="s">
        <v>7</v>
      </c>
      <c r="E108" s="15" t="e">
        <f>E106+E107</f>
        <v>#VALUE!</v>
      </c>
      <c r="H108" s="58"/>
    </row>
    <row r="109" spans="2:8" ht="18" customHeight="1">
      <c r="B109" s="49" t="s">
        <v>48</v>
      </c>
      <c r="C109" s="14"/>
      <c r="D109" s="2"/>
      <c r="E109" s="15">
        <f>+D126</f>
        <v>5000</v>
      </c>
      <c r="H109" s="55"/>
    </row>
    <row r="110" spans="2:8" ht="18" customHeight="1">
      <c r="B110" s="49" t="s">
        <v>39</v>
      </c>
      <c r="C110" s="14"/>
      <c r="D110" s="2" t="s">
        <v>7</v>
      </c>
      <c r="E110" s="15" t="e">
        <f>+E108-E109</f>
        <v>#VALUE!</v>
      </c>
      <c r="H110" s="58"/>
    </row>
    <row r="111" spans="2:5" ht="18" customHeight="1">
      <c r="B111" s="59"/>
      <c r="C111" s="60"/>
      <c r="D111" s="59"/>
      <c r="E111" s="61"/>
    </row>
    <row r="112" spans="2:5" ht="18" customHeight="1">
      <c r="B112" s="99" t="s">
        <v>49</v>
      </c>
      <c r="C112" s="100"/>
      <c r="D112" s="100"/>
      <c r="E112" s="101"/>
    </row>
    <row r="113" spans="2:5" ht="18" customHeight="1">
      <c r="B113" s="49" t="s">
        <v>50</v>
      </c>
      <c r="C113" s="56" t="s">
        <v>51</v>
      </c>
      <c r="D113" s="49" t="s">
        <v>48</v>
      </c>
      <c r="E113" s="57" t="s">
        <v>52</v>
      </c>
    </row>
    <row r="114" spans="2:5" ht="18" customHeight="1">
      <c r="B114" s="62">
        <v>41730</v>
      </c>
      <c r="C114" s="56"/>
      <c r="D114" s="49">
        <v>5000</v>
      </c>
      <c r="E114" s="57">
        <v>0</v>
      </c>
    </row>
    <row r="115" spans="2:5" ht="18" customHeight="1">
      <c r="B115" s="62">
        <v>41760</v>
      </c>
      <c r="C115" s="56"/>
      <c r="D115" s="49">
        <v>0</v>
      </c>
      <c r="E115" s="57">
        <v>0</v>
      </c>
    </row>
    <row r="116" spans="2:5" ht="18" customHeight="1">
      <c r="B116" s="62">
        <v>41791</v>
      </c>
      <c r="C116" s="56"/>
      <c r="D116" s="49"/>
      <c r="E116" s="57">
        <v>0</v>
      </c>
    </row>
    <row r="117" spans="2:5" ht="18" customHeight="1">
      <c r="B117" s="62">
        <v>41821</v>
      </c>
      <c r="C117" s="56"/>
      <c r="D117" s="49"/>
      <c r="E117" s="57">
        <v>0</v>
      </c>
    </row>
    <row r="118" spans="2:5" ht="18" customHeight="1">
      <c r="B118" s="62">
        <v>41852</v>
      </c>
      <c r="C118" s="56"/>
      <c r="D118" s="49"/>
      <c r="E118" s="57">
        <v>0</v>
      </c>
    </row>
    <row r="119" spans="2:5" ht="18" customHeight="1">
      <c r="B119" s="62">
        <v>41883</v>
      </c>
      <c r="C119" s="56"/>
      <c r="D119" s="49"/>
      <c r="E119" s="57">
        <v>0</v>
      </c>
    </row>
    <row r="120" spans="2:5" ht="18" customHeight="1">
      <c r="B120" s="62">
        <v>41913</v>
      </c>
      <c r="C120" s="56"/>
      <c r="D120" s="49"/>
      <c r="E120" s="57">
        <v>0</v>
      </c>
    </row>
    <row r="121" spans="2:5" ht="18" customHeight="1">
      <c r="B121" s="62">
        <v>41944</v>
      </c>
      <c r="C121" s="56"/>
      <c r="D121" s="49"/>
      <c r="E121" s="57">
        <v>0</v>
      </c>
    </row>
    <row r="122" spans="2:5" ht="18" customHeight="1">
      <c r="B122" s="62">
        <v>41974</v>
      </c>
      <c r="C122" s="56"/>
      <c r="D122" s="49"/>
      <c r="E122" s="57">
        <v>0</v>
      </c>
    </row>
    <row r="123" spans="2:5" ht="18" customHeight="1">
      <c r="B123" s="62">
        <v>42005</v>
      </c>
      <c r="C123" s="56"/>
      <c r="D123" s="49"/>
      <c r="E123" s="57">
        <v>0</v>
      </c>
    </row>
    <row r="124" spans="2:5" ht="18" customHeight="1">
      <c r="B124" s="62">
        <v>42036</v>
      </c>
      <c r="C124" s="56"/>
      <c r="D124" s="49"/>
      <c r="E124" s="57">
        <v>0</v>
      </c>
    </row>
    <row r="125" spans="2:5" ht="18" customHeight="1">
      <c r="B125" s="62">
        <v>42064</v>
      </c>
      <c r="C125" s="56"/>
      <c r="D125" s="49"/>
      <c r="E125" s="57">
        <v>0</v>
      </c>
    </row>
    <row r="126" spans="2:5" ht="18" customHeight="1">
      <c r="B126" s="62" t="s">
        <v>53</v>
      </c>
      <c r="C126" s="56">
        <f>SUM(C114:C125)</f>
        <v>0</v>
      </c>
      <c r="D126" s="56">
        <f>SUM(D114:D125)</f>
        <v>5000</v>
      </c>
      <c r="E126" s="57" t="s">
        <v>86</v>
      </c>
    </row>
    <row r="127" ht="18" customHeight="1">
      <c r="E127" s="58"/>
    </row>
    <row r="128" spans="2:5" ht="24.75" customHeight="1" hidden="1">
      <c r="B128" s="114" t="s">
        <v>17</v>
      </c>
      <c r="C128" s="114"/>
      <c r="D128" s="114"/>
      <c r="E128" s="114"/>
    </row>
    <row r="129" spans="2:11" ht="18" customHeight="1" hidden="1">
      <c r="B129" s="64" t="s">
        <v>15</v>
      </c>
      <c r="C129" s="65" t="s">
        <v>45</v>
      </c>
      <c r="D129" s="66" t="s">
        <v>7</v>
      </c>
      <c r="E129" s="67">
        <f>E10/12</f>
        <v>0</v>
      </c>
      <c r="H129" s="63" t="s">
        <v>58</v>
      </c>
      <c r="I129" s="17">
        <v>21000</v>
      </c>
      <c r="J129" s="16">
        <f>+I129*12</f>
        <v>252000</v>
      </c>
      <c r="K129" s="16">
        <f>+I129*120%</f>
        <v>25200</v>
      </c>
    </row>
    <row r="130" spans="2:11" ht="18" customHeight="1" hidden="1">
      <c r="B130" s="64" t="s">
        <v>16</v>
      </c>
      <c r="C130" s="65" t="s">
        <v>44</v>
      </c>
      <c r="D130" s="66" t="s">
        <v>7</v>
      </c>
      <c r="E130" s="68" t="e">
        <f>E110/12</f>
        <v>#VALUE!</v>
      </c>
      <c r="H130" s="63" t="s">
        <v>59</v>
      </c>
      <c r="I130" s="17">
        <v>8925</v>
      </c>
      <c r="J130" s="16">
        <f>+I130*12</f>
        <v>107100</v>
      </c>
      <c r="K130" s="16">
        <f>+I130*120%</f>
        <v>10710</v>
      </c>
    </row>
    <row r="131" spans="2:11" ht="18" customHeight="1" hidden="1">
      <c r="B131" s="28" t="s">
        <v>17</v>
      </c>
      <c r="C131" s="52" t="s">
        <v>46</v>
      </c>
      <c r="D131" s="29" t="s">
        <v>7</v>
      </c>
      <c r="E131" s="69" t="e">
        <f>E130/E129</f>
        <v>#VALUE!</v>
      </c>
      <c r="H131" s="63" t="s">
        <v>60</v>
      </c>
      <c r="I131" s="17">
        <v>6000</v>
      </c>
      <c r="J131" s="16">
        <f aca="true" t="shared" si="0" ref="J131:J136">+I131*12</f>
        <v>72000</v>
      </c>
      <c r="K131" s="16">
        <f aca="true" t="shared" si="1" ref="K131:K136">+I131*120%</f>
        <v>7200</v>
      </c>
    </row>
    <row r="132" spans="3:11" ht="18" customHeight="1" hidden="1">
      <c r="C132" s="70"/>
      <c r="D132" s="71"/>
      <c r="E132" s="72"/>
      <c r="H132" s="63" t="s">
        <v>61</v>
      </c>
      <c r="I132" s="17">
        <v>1200</v>
      </c>
      <c r="J132" s="16">
        <f t="shared" si="0"/>
        <v>14400</v>
      </c>
      <c r="K132" s="16">
        <f t="shared" si="1"/>
        <v>1440</v>
      </c>
    </row>
    <row r="133" spans="2:11" ht="25.5" customHeight="1" hidden="1">
      <c r="B133" s="113" t="s">
        <v>18</v>
      </c>
      <c r="C133" s="113"/>
      <c r="D133" s="113"/>
      <c r="E133" s="113"/>
      <c r="H133" s="63" t="s">
        <v>65</v>
      </c>
      <c r="I133" s="17">
        <v>960</v>
      </c>
      <c r="J133" s="16">
        <f t="shared" si="0"/>
        <v>11520</v>
      </c>
      <c r="K133" s="16">
        <f t="shared" si="1"/>
        <v>1152</v>
      </c>
    </row>
    <row r="134" spans="2:11" ht="15" hidden="1">
      <c r="B134" s="110" t="s">
        <v>19</v>
      </c>
      <c r="C134" s="111"/>
      <c r="D134" s="73" t="s">
        <v>21</v>
      </c>
      <c r="E134" s="74" t="s">
        <v>36</v>
      </c>
      <c r="H134" s="63" t="s">
        <v>62</v>
      </c>
      <c r="I134" s="17">
        <v>960</v>
      </c>
      <c r="J134" s="16">
        <f t="shared" si="0"/>
        <v>11520</v>
      </c>
      <c r="K134" s="16">
        <f t="shared" si="1"/>
        <v>1152</v>
      </c>
    </row>
    <row r="135" spans="2:11" ht="18" customHeight="1" hidden="1">
      <c r="B135" s="110" t="s">
        <v>20</v>
      </c>
      <c r="C135" s="111"/>
      <c r="D135" s="73" t="s">
        <v>21</v>
      </c>
      <c r="E135" s="50">
        <f>+J129+J130</f>
        <v>359100</v>
      </c>
      <c r="H135" s="63" t="s">
        <v>63</v>
      </c>
      <c r="I135" s="17">
        <v>1500</v>
      </c>
      <c r="J135" s="16">
        <f t="shared" si="0"/>
        <v>18000</v>
      </c>
      <c r="K135" s="16">
        <f t="shared" si="1"/>
        <v>1800</v>
      </c>
    </row>
    <row r="136" spans="2:11" ht="18" customHeight="1" hidden="1">
      <c r="B136" s="110" t="s">
        <v>22</v>
      </c>
      <c r="C136" s="111"/>
      <c r="D136" s="73" t="s">
        <v>21</v>
      </c>
      <c r="E136" s="50">
        <f>+J131</f>
        <v>72000</v>
      </c>
      <c r="H136" s="63" t="s">
        <v>64</v>
      </c>
      <c r="I136" s="17">
        <v>35000</v>
      </c>
      <c r="J136" s="16">
        <f t="shared" si="0"/>
        <v>420000</v>
      </c>
      <c r="K136" s="16">
        <f t="shared" si="1"/>
        <v>42000</v>
      </c>
    </row>
    <row r="137" spans="2:5" ht="18" customHeight="1" hidden="1">
      <c r="B137" s="110" t="s">
        <v>23</v>
      </c>
      <c r="C137" s="111"/>
      <c r="D137" s="73" t="s">
        <v>21</v>
      </c>
      <c r="E137" s="50">
        <v>90000</v>
      </c>
    </row>
    <row r="138" spans="2:10" ht="18" customHeight="1" hidden="1">
      <c r="B138" s="53" t="s">
        <v>24</v>
      </c>
      <c r="C138" s="53"/>
      <c r="D138" s="53"/>
      <c r="E138" s="54">
        <f>MIN(E139:E141)</f>
        <v>0</v>
      </c>
      <c r="I138" s="17">
        <f>SUM(I129:I137)</f>
        <v>75545</v>
      </c>
      <c r="J138" s="17">
        <f>SUM(J129:J137)</f>
        <v>906540</v>
      </c>
    </row>
    <row r="139" spans="2:5" ht="18" customHeight="1" hidden="1">
      <c r="B139" s="75">
        <v>1</v>
      </c>
      <c r="C139" s="76" t="s">
        <v>25</v>
      </c>
      <c r="D139" s="73" t="s">
        <v>7</v>
      </c>
      <c r="E139" s="50">
        <f>E136</f>
        <v>72000</v>
      </c>
    </row>
    <row r="140" spans="2:5" ht="18" customHeight="1" hidden="1">
      <c r="B140" s="75">
        <v>2</v>
      </c>
      <c r="C140" s="65" t="s">
        <v>26</v>
      </c>
      <c r="D140" s="73" t="s">
        <v>7</v>
      </c>
      <c r="E140" s="50">
        <f>IF(E134=B152,E135*D152,E135*D153)</f>
        <v>0</v>
      </c>
    </row>
    <row r="141" spans="2:6" ht="22.5" customHeight="1" hidden="1">
      <c r="B141" s="75">
        <v>3</v>
      </c>
      <c r="C141" s="76" t="s">
        <v>27</v>
      </c>
      <c r="D141" s="73" t="s">
        <v>7</v>
      </c>
      <c r="E141" s="50">
        <f>E137-(10%*(E135))</f>
        <v>54090</v>
      </c>
      <c r="F141" s="77"/>
    </row>
    <row r="142" ht="18" customHeight="1" hidden="1">
      <c r="E142" s="17"/>
    </row>
    <row r="143" spans="2:3" ht="18" customHeight="1" hidden="1">
      <c r="B143" s="78"/>
      <c r="C143" s="63"/>
    </row>
    <row r="145" spans="2:5" ht="22.5" customHeight="1">
      <c r="B145" s="112" t="s">
        <v>28</v>
      </c>
      <c r="C145" s="112"/>
      <c r="D145" s="112"/>
      <c r="E145" s="112"/>
    </row>
    <row r="146" spans="2:4" ht="15.75" customHeight="1">
      <c r="B146" s="16" t="s">
        <v>29</v>
      </c>
      <c r="C146" s="16" t="s">
        <v>30</v>
      </c>
      <c r="D146" s="16" t="s">
        <v>31</v>
      </c>
    </row>
    <row r="147" spans="2:8" ht="15.75" customHeight="1">
      <c r="B147" s="63" t="s">
        <v>5</v>
      </c>
      <c r="C147" s="63" t="s">
        <v>32</v>
      </c>
      <c r="D147" s="58">
        <v>250000</v>
      </c>
      <c r="H147" s="63" t="s">
        <v>104</v>
      </c>
    </row>
    <row r="148" spans="2:8" ht="15.75" customHeight="1">
      <c r="B148" s="63" t="s">
        <v>33</v>
      </c>
      <c r="C148" s="63" t="s">
        <v>32</v>
      </c>
      <c r="D148" s="58">
        <v>250000</v>
      </c>
      <c r="H148" s="63" t="s">
        <v>104</v>
      </c>
    </row>
    <row r="149" spans="2:8" ht="15.75" customHeight="1">
      <c r="B149" s="16" t="s">
        <v>34</v>
      </c>
      <c r="C149" s="16">
        <v>60</v>
      </c>
      <c r="D149" s="58">
        <v>300000</v>
      </c>
      <c r="H149" s="20" t="s">
        <v>34</v>
      </c>
    </row>
    <row r="150" spans="2:8" ht="15.75" customHeight="1">
      <c r="B150" s="16" t="s">
        <v>35</v>
      </c>
      <c r="C150" s="16">
        <v>80</v>
      </c>
      <c r="D150" s="58">
        <v>500000</v>
      </c>
      <c r="H150" s="16" t="s">
        <v>35</v>
      </c>
    </row>
    <row r="151" ht="15.75" customHeight="1">
      <c r="D151" s="17"/>
    </row>
    <row r="152" spans="2:4" ht="15.75" customHeight="1">
      <c r="B152" s="63"/>
      <c r="D152" s="79"/>
    </row>
    <row r="153" spans="2:4" ht="15.75" customHeight="1">
      <c r="B153" s="63"/>
      <c r="D153" s="79"/>
    </row>
    <row r="155" ht="18" customHeight="1" hidden="1">
      <c r="B155" s="16" t="str">
        <f>+B157&amp;D126&amp;B159</f>
        <v>I, Satish Chandra son of Shri Jagroop Prasad working in the capacity of Account Officer do hereby certify that a sum of Rs. 5000/- only has been deducted and deposited to the credit of Central Government. I  further certify that the information given above is true, complete and correct and is based on the books of accounts,documents, TDS statements, TDS deposited  and other available records.</v>
      </c>
    </row>
    <row r="157" ht="18" customHeight="1" hidden="1">
      <c r="B157" s="80" t="s">
        <v>56</v>
      </c>
    </row>
    <row r="158" ht="18" customHeight="1">
      <c r="B158" s="81"/>
    </row>
    <row r="159" ht="18" customHeight="1" hidden="1">
      <c r="B159" s="82" t="s">
        <v>57</v>
      </c>
    </row>
  </sheetData>
  <sheetProtection password="CC45" sheet="1"/>
  <mergeCells count="17">
    <mergeCell ref="B137:C137"/>
    <mergeCell ref="B145:E145"/>
    <mergeCell ref="B12:C12"/>
    <mergeCell ref="B13:C13"/>
    <mergeCell ref="B133:E133"/>
    <mergeCell ref="B134:C134"/>
    <mergeCell ref="B135:C135"/>
    <mergeCell ref="B136:C136"/>
    <mergeCell ref="B19:C19"/>
    <mergeCell ref="B128:E128"/>
    <mergeCell ref="B112:E112"/>
    <mergeCell ref="B18:C18"/>
    <mergeCell ref="B23:C23"/>
    <mergeCell ref="B1:E1"/>
    <mergeCell ref="B2:E2"/>
    <mergeCell ref="D4:E4"/>
    <mergeCell ref="B11:C11"/>
  </mergeCells>
  <dataValidations count="8">
    <dataValidation type="list" allowBlank="1" showInputMessage="1" showErrorMessage="1" sqref="E3 E97">
      <formula1>$B$147:$B$150</formula1>
    </dataValidation>
    <dataValidation type="list" allowBlank="1" showInputMessage="1" showErrorMessage="1" sqref="E134">
      <formula1>$B$152:$B$153</formula1>
    </dataValidation>
    <dataValidation type="whole" allowBlank="1" showInputMessage="1" showErrorMessage="1" prompt="PLS PUT THE FIGURE IN LEFT CELL&#10;" sqref="E11:E15 E33:E44 E27:E29 E18:E21">
      <formula1>-1</formula1>
      <formula2>0</formula2>
    </dataValidation>
    <dataValidation allowBlank="1" showInputMessage="1" showErrorMessage="1" prompt="PLS PUT THE FIGURE IN LEFT CELL" sqref="E25"/>
    <dataValidation type="whole" allowBlank="1" showInputMessage="1" showErrorMessage="1" error="INTEREST ON HOUSING LOAN UP TO RS. 200000&#10;" sqref="D48">
      <formula1>0</formula1>
      <formula2>200000</formula2>
    </dataValidation>
    <dataValidation allowBlank="1" showInputMessage="1" showErrorMessage="1" prompt="DON'T PUT FIGURE&#10;" sqref="E98"/>
    <dataValidation allowBlank="1" showInputMessage="1" showErrorMessage="1" prompt="DON'T PUT FIGURE" sqref="E99"/>
    <dataValidation type="whole" allowBlank="1" showInputMessage="1" showErrorMessage="1" sqref="D21">
      <formula1>0</formula1>
      <formula2>300000</formula2>
    </dataValidation>
  </dataValidations>
  <printOptions/>
  <pageMargins left="0.27" right="0.24" top="0.58" bottom="0.15748031496062992" header="0.15748031496062992" footer="0.15748031496062992"/>
  <pageSetup fitToHeight="2" horizontalDpi="600" verticalDpi="600" orientation="portrait" paperSize="9" scale="83" r:id="rId2"/>
  <rowBreaks count="1" manualBreakCount="1">
    <brk id="46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Sadique Neelgund</dc:creator>
  <cp:keywords/>
  <dc:description/>
  <cp:lastModifiedBy>admin</cp:lastModifiedBy>
  <cp:lastPrinted>2017-02-03T04:15:04Z</cp:lastPrinted>
  <dcterms:created xsi:type="dcterms:W3CDTF">2013-02-28T10:39:16Z</dcterms:created>
  <dcterms:modified xsi:type="dcterms:W3CDTF">2017-02-22T09:47:26Z</dcterms:modified>
  <cp:category/>
  <cp:version/>
  <cp:contentType/>
  <cp:contentStatus/>
</cp:coreProperties>
</file>